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215" windowHeight="768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<sst xmlns="http://schemas.openxmlformats.org/spreadsheetml/2006/main" count="57" uniqueCount="41">
  <si>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35-61-32</t>
  </si>
  <si>
    <t>Коваленко Анна Владимировна</t>
  </si>
  <si>
    <t>С.Б.Чаброва</t>
  </si>
  <si>
    <t>Директор</t>
  </si>
  <si>
    <t>ИТОГО:  (т. руб.)</t>
  </si>
  <si>
    <t xml:space="preserve"> тыс.руб.</t>
  </si>
  <si>
    <t xml:space="preserve">шт. </t>
  </si>
  <si>
    <t>Прочие</t>
  </si>
  <si>
    <t>Ремонт подъездов</t>
  </si>
  <si>
    <t>дом</t>
  </si>
  <si>
    <t>Общестроительные работы</t>
  </si>
  <si>
    <t>м2</t>
  </si>
  <si>
    <t>Утепление наружных стен</t>
  </si>
  <si>
    <t xml:space="preserve">п. м. </t>
  </si>
  <si>
    <t>Герметизация межпанельных швов</t>
  </si>
  <si>
    <t>Эл. монтажные работы</t>
  </si>
  <si>
    <t>Сантехнические работы</t>
  </si>
  <si>
    <t>к-во</t>
  </si>
  <si>
    <t>Фасады, балконы (цоколя)</t>
  </si>
  <si>
    <t>Кровли</t>
  </si>
  <si>
    <t>ВСЕГО:</t>
  </si>
  <si>
    <t>ед. изм.</t>
  </si>
  <si>
    <t>Вид работ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</si>
  <si>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</si>
  <si>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</si>
  <si>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</si>
  <si>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</si>
  <si>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</si>
  <si>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</si>
  <si>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</si>
  <si>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</si>
  <si>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</si>
  <si>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</si>
  <si>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</si>
  <si>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</si>
  <si>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за 2014 год по состоянию на 19.08.2014 года </t>
  </si>
  <si>
    <t>Заволжского района"</t>
  </si>
  <si>
    <t xml:space="preserve">ООО "Управляющей организации многоквартирными домами </t>
  </si>
  <si>
    <t>Выполнение работ по текущему ремонту</t>
  </si>
  <si>
    <t xml:space="preserve">каб. 216        Чигиной И.В. </t>
  </si>
  <si>
    <t>Департамент городского хозяйства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</si>
</sst>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\ #,##0.00&quot;    &quot;;\-#,##0.00&quot;    &quot;;&quot; -&quot;#&quot;    &quot;;@\ "/>
    <numFmt numFmtId="166" formatCode="#,##0.00;\-#,##0.00"/>
    <numFmt numFmtId="167" formatCode="dd/mm/yy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2" fillId="33" borderId="11" xfId="0" applyFont="1" applyFill="1" applyBorder="1" applyAlignment="1">
      <alignment/>
    </xf>
    <xf numFmtId="0" fontId="21" fillId="34" borderId="0" xfId="0" applyFont="1" applyFill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22" fillId="35" borderId="14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22" fillId="35" borderId="16" xfId="0" applyFont="1" applyFill="1" applyBorder="1" applyAlignment="1">
      <alignment horizontal="center" vertical="center"/>
    </xf>
    <xf numFmtId="2" fontId="21" fillId="34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22" fillId="35" borderId="18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21" fillId="34" borderId="0" xfId="0" applyNumberFormat="1" applyFont="1" applyFill="1" applyAlignment="1">
      <alignment horizontal="center"/>
    </xf>
    <xf numFmtId="164" fontId="21" fillId="34" borderId="0" xfId="0" applyNumberFormat="1" applyFont="1" applyFill="1" applyAlignment="1">
      <alignment horizontal="center"/>
    </xf>
    <xf numFmtId="166" fontId="21" fillId="34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7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60"/>
  <sheetViews>
    <sheetView tabSelected="1" zoomScalePageLayoutView="0" workbookViewId="0" topLeftCell="A7">
      <selection activeCell="C39" sqref="C39"/>
    </sheetView>
  </sheetViews>
  <sheetFormatPr defaultColWidth="11.57421875" defaultRowHeight="12.75"/>
  <cols>
    <col min="1" max="1" width="41.140625" style="0" customWidth="1"/>
    <col min="2" max="2" width="11.57421875" style="0" customWidth="1"/>
    <col min="3" max="3" width="31.00390625" style="0" customWidth="1"/>
    <col min="4" max="4" width="12.8515625" style="0" customWidth="1"/>
    <col min="5" max="5" width="13.8515625" style="0" customWidth="1"/>
    <col min="6" max="6" width="13.00390625" style="0" customWidth="1"/>
    <col min="7" max="7" width="12.57421875" style="0" customWidth="1"/>
    <col min="8" max="8" width="13.00390625" style="0" customWidth="1"/>
    <col min="9" max="9" width="13.57421875" style="0" customWidth="1"/>
    <col min="10" max="12" width="11.57421875" style="0" customWidth="1"/>
    <col min="13" max="13" width="13.421875" style="0" customWidth="1"/>
  </cols>
  <sheetData>
    <row r="4" ht="15.75">
      <c r="B4" s="6" t="s">
        <v>40</v>
      </c>
    </row>
    <row r="5" ht="12.75">
      <c r="B5" t="s">
        <v>39</v>
      </c>
    </row>
    <row r="9" spans="1:3" ht="15.75">
      <c r="A9" s="41" t="s">
        <v>38</v>
      </c>
      <c r="B9" s="41"/>
      <c r="C9" s="41"/>
    </row>
    <row r="10" spans="1:3" ht="15.75">
      <c r="A10" s="41" t="s">
        <v>37</v>
      </c>
      <c r="B10" s="41"/>
      <c r="C10" s="41"/>
    </row>
    <row r="11" spans="1:3" ht="15.75">
      <c r="A11" s="41" t="s">
        <v>36</v>
      </c>
      <c r="B11" s="41"/>
      <c r="C11" s="41"/>
    </row>
    <row r="12" spans="1:15" ht="15.75">
      <c r="A12" s="41" t="s">
        <v>35</v>
      </c>
      <c r="B12" s="41"/>
      <c r="C12" s="4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5.75">
      <c r="A13" s="3"/>
      <c r="B13" s="3"/>
      <c r="C13" s="40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5.75">
      <c r="A14" s="3"/>
      <c r="B14" s="3"/>
      <c r="C14" s="4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4:15" ht="13.5" thickBot="1">
      <c r="D15" s="22" t="s">
        <v>34</v>
      </c>
      <c r="E15" s="22" t="s">
        <v>33</v>
      </c>
      <c r="F15" s="22" t="s">
        <v>32</v>
      </c>
      <c r="G15" s="22" t="s">
        <v>31</v>
      </c>
      <c r="H15" s="22" t="s">
        <v>30</v>
      </c>
      <c r="I15" s="22" t="s">
        <v>29</v>
      </c>
      <c r="J15" s="22" t="s">
        <v>28</v>
      </c>
      <c r="K15" s="22" t="s">
        <v>27</v>
      </c>
      <c r="L15" s="22" t="s">
        <v>26</v>
      </c>
      <c r="M15" s="22" t="s">
        <v>25</v>
      </c>
      <c r="N15" s="22" t="s">
        <v>24</v>
      </c>
      <c r="O15" s="22" t="s">
        <v>23</v>
      </c>
    </row>
    <row r="16" spans="1:15" ht="13.5" thickBot="1">
      <c r="A16" s="39" t="s">
        <v>22</v>
      </c>
      <c r="B16" s="38" t="s">
        <v>21</v>
      </c>
      <c r="C16" s="38" t="s">
        <v>20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3.5" thickBot="1">
      <c r="A17" s="26" t="s">
        <v>19</v>
      </c>
      <c r="B17" s="25" t="s">
        <v>6</v>
      </c>
      <c r="C17" s="24">
        <v>14</v>
      </c>
      <c r="D17" s="23">
        <f>1+1</f>
        <v>2</v>
      </c>
      <c r="E17" s="22">
        <f>4+2</f>
        <v>6</v>
      </c>
      <c r="F17" s="22">
        <f>6+2</f>
        <v>8</v>
      </c>
      <c r="G17" s="23">
        <f>5+2</f>
        <v>7</v>
      </c>
      <c r="H17" s="23">
        <f>7+2</f>
        <v>9</v>
      </c>
      <c r="I17" s="22">
        <f>7+3</f>
        <v>10</v>
      </c>
      <c r="J17" s="22">
        <f>3+1</f>
        <v>4</v>
      </c>
      <c r="K17" s="22"/>
      <c r="L17" s="22"/>
      <c r="M17" s="22"/>
      <c r="N17" s="22"/>
      <c r="O17" s="22"/>
    </row>
    <row r="18" spans="1:15" ht="13.5" thickBot="1">
      <c r="A18" s="31"/>
      <c r="B18" s="32" t="s">
        <v>11</v>
      </c>
      <c r="C18" s="37">
        <v>711.78</v>
      </c>
      <c r="D18" s="36">
        <f>16.8+13</f>
        <v>29.8</v>
      </c>
      <c r="E18" s="13">
        <f>31.36+165</f>
        <v>196.36</v>
      </c>
      <c r="F18" s="22">
        <f>280.73+25.29</f>
        <v>306.02000000000004</v>
      </c>
      <c r="G18" s="23">
        <f>81.05+10.46</f>
        <v>91.50999999999999</v>
      </c>
      <c r="H18" s="28">
        <f>522.6+281.7</f>
        <v>804.3</v>
      </c>
      <c r="I18" s="22">
        <f>238.02+27.2</f>
        <v>265.22</v>
      </c>
      <c r="J18" s="22">
        <f>671.88+7.5</f>
        <v>679.38</v>
      </c>
      <c r="K18" s="13"/>
      <c r="L18" s="22"/>
      <c r="M18" s="22"/>
      <c r="N18" s="22"/>
      <c r="O18" s="22"/>
    </row>
    <row r="19" spans="1:15" ht="13.5" thickBot="1">
      <c r="A19" s="21"/>
      <c r="B19" s="20" t="s">
        <v>5</v>
      </c>
      <c r="C19" s="19">
        <v>274.88</v>
      </c>
      <c r="D19" s="35">
        <f>27.62+1.96</f>
        <v>29.580000000000002</v>
      </c>
      <c r="E19" s="18">
        <f>61.43+25.54</f>
        <v>86.97</v>
      </c>
      <c r="F19" s="18">
        <f>127.49+19.04</f>
        <v>146.53</v>
      </c>
      <c r="G19" s="18">
        <f>39.64+7.94</f>
        <v>47.58</v>
      </c>
      <c r="H19" s="27">
        <f>209.48+110.59</f>
        <v>320.07</v>
      </c>
      <c r="I19" s="18">
        <f>107.9+23.71</f>
        <v>131.61</v>
      </c>
      <c r="J19" s="27">
        <f>147.28+6.63</f>
        <v>153.91</v>
      </c>
      <c r="K19" s="18"/>
      <c r="L19" s="18"/>
      <c r="M19" s="18"/>
      <c r="N19" s="34"/>
      <c r="O19" s="18"/>
    </row>
    <row r="20" spans="1:15" ht="13.5" thickBot="1">
      <c r="A20" s="26" t="s">
        <v>18</v>
      </c>
      <c r="B20" s="25" t="s">
        <v>17</v>
      </c>
      <c r="C20" s="24">
        <v>11</v>
      </c>
      <c r="D20" s="22">
        <v>4</v>
      </c>
      <c r="E20" s="22">
        <v>0</v>
      </c>
      <c r="F20" s="22">
        <f>5+5</f>
        <v>10</v>
      </c>
      <c r="G20" s="23">
        <f>3+2</f>
        <v>5</v>
      </c>
      <c r="H20" s="23">
        <f>6</f>
        <v>6</v>
      </c>
      <c r="I20" s="22">
        <f>4</f>
        <v>4</v>
      </c>
      <c r="J20" s="22">
        <f>3+2</f>
        <v>5</v>
      </c>
      <c r="K20" s="22"/>
      <c r="L20" s="22"/>
      <c r="M20" s="22"/>
      <c r="N20" s="22"/>
      <c r="O20" s="22"/>
    </row>
    <row r="21" spans="1:15" ht="13.5" thickBot="1">
      <c r="A21" s="31"/>
      <c r="B21" s="30" t="s">
        <v>11</v>
      </c>
      <c r="C21" s="24">
        <v>341.63</v>
      </c>
      <c r="D21" s="22">
        <v>18.7</v>
      </c>
      <c r="E21" s="22">
        <v>0</v>
      </c>
      <c r="F21" s="22">
        <f>180.6+23.18</f>
        <v>203.78</v>
      </c>
      <c r="G21" s="23">
        <f>100.7+13</f>
        <v>113.7</v>
      </c>
      <c r="H21" s="23">
        <f>175.13</f>
        <v>175.13</v>
      </c>
      <c r="I21" s="22">
        <f>395.25</f>
        <v>395.25</v>
      </c>
      <c r="J21" s="22">
        <f>222.7+9.5</f>
        <v>232.2</v>
      </c>
      <c r="K21" s="22"/>
      <c r="L21" s="22"/>
      <c r="M21" s="22"/>
      <c r="N21" s="22"/>
      <c r="O21" s="22"/>
    </row>
    <row r="22" spans="1:15" ht="13.5" thickBot="1">
      <c r="A22" s="21"/>
      <c r="B22" s="20" t="s">
        <v>5</v>
      </c>
      <c r="C22" s="19">
        <v>158.27</v>
      </c>
      <c r="D22" s="33">
        <v>25.08</v>
      </c>
      <c r="E22" s="18">
        <v>0</v>
      </c>
      <c r="F22" s="18">
        <f>32.4+58.04</f>
        <v>90.44</v>
      </c>
      <c r="G22" s="18">
        <f>71.46+24.98</f>
        <v>96.44</v>
      </c>
      <c r="H22" s="18">
        <f>80.69</f>
        <v>80.69</v>
      </c>
      <c r="I22" s="18">
        <f>140.78</f>
        <v>140.78</v>
      </c>
      <c r="J22" s="18">
        <f>90.65+3.5</f>
        <v>94.15</v>
      </c>
      <c r="K22" s="18"/>
      <c r="L22" s="18"/>
      <c r="M22" s="18"/>
      <c r="N22" s="18"/>
      <c r="O22" s="18"/>
    </row>
    <row r="23" spans="1:15" ht="13.5" thickBot="1">
      <c r="A23" s="26" t="s">
        <v>16</v>
      </c>
      <c r="B23" s="25" t="s">
        <v>9</v>
      </c>
      <c r="C23" s="24">
        <v>79</v>
      </c>
      <c r="D23" s="22">
        <f>11+5+1+1</f>
        <v>18</v>
      </c>
      <c r="E23" s="22">
        <f>30+3+2+1+5+1</f>
        <v>42</v>
      </c>
      <c r="F23" s="22">
        <f>27+3</f>
        <v>30</v>
      </c>
      <c r="G23" s="23">
        <f>44+5+14</f>
        <v>63</v>
      </c>
      <c r="H23" s="23">
        <f>26+5+1</f>
        <v>32</v>
      </c>
      <c r="I23" s="22">
        <f>46+17+1</f>
        <v>64</v>
      </c>
      <c r="J23" s="22">
        <f>11+4</f>
        <v>15</v>
      </c>
      <c r="K23" s="22"/>
      <c r="L23" s="22"/>
      <c r="M23" s="22"/>
      <c r="N23" s="22"/>
      <c r="O23" s="22"/>
    </row>
    <row r="24" spans="1:15" ht="13.5" thickBot="1">
      <c r="A24" s="21"/>
      <c r="B24" s="20" t="s">
        <v>5</v>
      </c>
      <c r="C24" s="19">
        <v>1714.04</v>
      </c>
      <c r="D24" s="18">
        <f>272.2+23.72+2.19+3.79</f>
        <v>301.9</v>
      </c>
      <c r="E24" s="18">
        <f>797.3+19.44+7.41+149.87+18.74</f>
        <v>992.76</v>
      </c>
      <c r="F24" s="18">
        <f>1131.8+32.56+7.04+288.37</f>
        <v>1459.77</v>
      </c>
      <c r="G24" s="18">
        <f>818.04+17.69+130.96</f>
        <v>966.69</v>
      </c>
      <c r="H24" s="18">
        <f>582.47+62.62+158.16</f>
        <v>803.25</v>
      </c>
      <c r="I24" s="33">
        <f>713.05+290.6+4.75</f>
        <v>1008.4</v>
      </c>
      <c r="J24" s="18">
        <f>153.11+27.6</f>
        <v>180.71</v>
      </c>
      <c r="K24" s="18"/>
      <c r="L24" s="18"/>
      <c r="M24" s="18"/>
      <c r="N24" s="18"/>
      <c r="O24" s="18"/>
    </row>
    <row r="25" spans="1:15" ht="13.5" thickBot="1">
      <c r="A25" s="26" t="s">
        <v>15</v>
      </c>
      <c r="B25" s="25" t="s">
        <v>9</v>
      </c>
      <c r="C25" s="24">
        <v>3</v>
      </c>
      <c r="D25" s="22">
        <f>1+1</f>
        <v>2</v>
      </c>
      <c r="E25" s="22">
        <v>1</v>
      </c>
      <c r="F25" s="22">
        <v>1</v>
      </c>
      <c r="G25" s="23">
        <f>1+1</f>
        <v>2</v>
      </c>
      <c r="H25" s="23">
        <v>1</v>
      </c>
      <c r="I25" s="22">
        <f>1</f>
        <v>1</v>
      </c>
      <c r="J25" s="22">
        <v>0</v>
      </c>
      <c r="K25" s="22"/>
      <c r="L25" s="22"/>
      <c r="M25" s="22"/>
      <c r="N25" s="22"/>
      <c r="O25" s="22"/>
    </row>
    <row r="26" spans="1:15" ht="13.5" thickBot="1">
      <c r="A26" s="21"/>
      <c r="B26" s="20" t="s">
        <v>5</v>
      </c>
      <c r="C26" s="19">
        <v>50.08</v>
      </c>
      <c r="D26" s="33">
        <f>34.12+7.58</f>
        <v>41.699999999999996</v>
      </c>
      <c r="E26" s="18">
        <v>52.18</v>
      </c>
      <c r="F26" s="18">
        <v>7.83</v>
      </c>
      <c r="G26" s="18">
        <f>5.82+15.22</f>
        <v>21.04</v>
      </c>
      <c r="H26" s="18">
        <v>36.3</v>
      </c>
      <c r="I26" s="18">
        <f>7.88</f>
        <v>7.88</v>
      </c>
      <c r="J26" s="18">
        <v>0</v>
      </c>
      <c r="K26" s="18"/>
      <c r="L26" s="18"/>
      <c r="M26" s="18"/>
      <c r="N26" s="18"/>
      <c r="O26" s="18"/>
    </row>
    <row r="27" spans="1:15" ht="13.5" thickBot="1">
      <c r="A27" s="26" t="s">
        <v>14</v>
      </c>
      <c r="B27" s="25" t="s">
        <v>9</v>
      </c>
      <c r="C27" s="24">
        <v>1</v>
      </c>
      <c r="D27" s="22">
        <v>0</v>
      </c>
      <c r="E27" s="22">
        <v>0</v>
      </c>
      <c r="F27" s="22">
        <v>1</v>
      </c>
      <c r="G27" s="23">
        <v>0</v>
      </c>
      <c r="H27" s="23">
        <v>0</v>
      </c>
      <c r="I27" s="22">
        <f>1</f>
        <v>1</v>
      </c>
      <c r="J27" s="22">
        <v>0</v>
      </c>
      <c r="K27" s="22"/>
      <c r="L27" s="22"/>
      <c r="M27" s="22"/>
      <c r="N27" s="22"/>
      <c r="O27" s="22"/>
    </row>
    <row r="28" spans="1:15" ht="13.5" thickBot="1">
      <c r="A28" s="31"/>
      <c r="B28" s="32" t="s">
        <v>13</v>
      </c>
      <c r="C28" s="24">
        <v>9.3</v>
      </c>
      <c r="D28" s="22">
        <v>0</v>
      </c>
      <c r="E28" s="22">
        <v>0</v>
      </c>
      <c r="F28" s="22">
        <v>18</v>
      </c>
      <c r="G28" s="23">
        <v>0</v>
      </c>
      <c r="H28" s="23">
        <v>0</v>
      </c>
      <c r="I28" s="22">
        <f>13</f>
        <v>13</v>
      </c>
      <c r="J28" s="22">
        <v>0</v>
      </c>
      <c r="K28" s="22"/>
      <c r="L28" s="22"/>
      <c r="M28" s="22"/>
      <c r="N28" s="22"/>
      <c r="O28" s="22"/>
    </row>
    <row r="29" spans="1:15" ht="13.5" thickBot="1">
      <c r="A29" s="21"/>
      <c r="B29" s="20" t="s">
        <v>5</v>
      </c>
      <c r="C29" s="19">
        <v>4.36</v>
      </c>
      <c r="D29" s="18">
        <v>0</v>
      </c>
      <c r="E29" s="18">
        <v>0</v>
      </c>
      <c r="F29" s="18">
        <v>9.39</v>
      </c>
      <c r="G29" s="18">
        <v>0</v>
      </c>
      <c r="H29" s="18">
        <v>0</v>
      </c>
      <c r="I29" s="18">
        <f>5.13</f>
        <v>5.13</v>
      </c>
      <c r="J29" s="18">
        <v>0</v>
      </c>
      <c r="K29" s="18"/>
      <c r="L29" s="18"/>
      <c r="M29" s="18"/>
      <c r="N29" s="18"/>
      <c r="O29" s="18"/>
    </row>
    <row r="30" spans="1:15" ht="13.5" thickBot="1">
      <c r="A30" s="26" t="s">
        <v>12</v>
      </c>
      <c r="B30" s="25" t="s">
        <v>9</v>
      </c>
      <c r="C30" s="24">
        <v>6</v>
      </c>
      <c r="D30" s="22">
        <v>4</v>
      </c>
      <c r="E30" s="22">
        <f>2+5</f>
        <v>7</v>
      </c>
      <c r="F30" s="22">
        <v>1</v>
      </c>
      <c r="G30" s="23">
        <v>2</v>
      </c>
      <c r="H30" s="23">
        <v>2</v>
      </c>
      <c r="I30" s="22">
        <v>2</v>
      </c>
      <c r="J30" s="22">
        <v>0</v>
      </c>
      <c r="K30" s="22"/>
      <c r="L30" s="22"/>
      <c r="M30" s="22"/>
      <c r="N30" s="22"/>
      <c r="O30" s="22"/>
    </row>
    <row r="31" spans="1:15" ht="13.5" thickBot="1">
      <c r="A31" s="31"/>
      <c r="B31" s="30" t="s">
        <v>11</v>
      </c>
      <c r="C31" s="29">
        <v>234.62</v>
      </c>
      <c r="D31" s="22">
        <v>182.2</v>
      </c>
      <c r="E31" s="22">
        <f>85.9+228.7</f>
        <v>314.6</v>
      </c>
      <c r="F31" s="13">
        <v>180</v>
      </c>
      <c r="G31" s="28">
        <v>44.75</v>
      </c>
      <c r="H31" s="28">
        <f>22.8</f>
        <v>22.8</v>
      </c>
      <c r="I31" s="22">
        <f>37.7</f>
        <v>37.7</v>
      </c>
      <c r="J31" s="22">
        <v>0</v>
      </c>
      <c r="K31" s="22"/>
      <c r="L31" s="22"/>
      <c r="M31" s="22"/>
      <c r="N31" s="22"/>
      <c r="O31" s="22"/>
    </row>
    <row r="32" spans="1:15" ht="13.5" thickBot="1">
      <c r="A32" s="21"/>
      <c r="B32" s="20" t="s">
        <v>5</v>
      </c>
      <c r="C32" s="19">
        <v>628.42</v>
      </c>
      <c r="D32" s="18">
        <v>484.29</v>
      </c>
      <c r="E32" s="18">
        <f>229.27+601.62</f>
        <v>830.89</v>
      </c>
      <c r="F32" s="18">
        <f>483.82</f>
        <v>483.82</v>
      </c>
      <c r="G32" s="18">
        <f>127.1</f>
        <v>127.1</v>
      </c>
      <c r="H32" s="18">
        <f>65.15</f>
        <v>65.15</v>
      </c>
      <c r="I32" s="18">
        <v>103.48</v>
      </c>
      <c r="J32" s="18">
        <v>0</v>
      </c>
      <c r="K32" s="18"/>
      <c r="L32" s="18"/>
      <c r="M32" s="18"/>
      <c r="N32" s="18"/>
      <c r="O32" s="18"/>
    </row>
    <row r="33" spans="1:15" ht="13.5" thickBot="1">
      <c r="A33" s="26" t="s">
        <v>10</v>
      </c>
      <c r="B33" s="25" t="s">
        <v>9</v>
      </c>
      <c r="C33" s="24">
        <v>22</v>
      </c>
      <c r="D33" s="22">
        <f>5+3</f>
        <v>8</v>
      </c>
      <c r="E33" s="22">
        <f>15+5</f>
        <v>20</v>
      </c>
      <c r="F33" s="22">
        <f>12+8</f>
        <v>20</v>
      </c>
      <c r="G33" s="23">
        <f>6+2</f>
        <v>8</v>
      </c>
      <c r="H33" s="23">
        <f>10+2</f>
        <v>12</v>
      </c>
      <c r="I33" s="22">
        <f>2</f>
        <v>2</v>
      </c>
      <c r="J33" s="22">
        <f>3</f>
        <v>3</v>
      </c>
      <c r="K33" s="22"/>
      <c r="L33" s="22"/>
      <c r="M33" s="22"/>
      <c r="N33" s="22"/>
      <c r="O33" s="22"/>
    </row>
    <row r="34" spans="1:15" ht="13.5" thickBot="1">
      <c r="A34" s="21"/>
      <c r="B34" s="20" t="s">
        <v>5</v>
      </c>
      <c r="C34" s="19">
        <v>416.63</v>
      </c>
      <c r="D34" s="18">
        <f>19.96+54.84</f>
        <v>74.80000000000001</v>
      </c>
      <c r="E34" s="18">
        <f>113.19+76.46</f>
        <v>189.64999999999998</v>
      </c>
      <c r="F34" s="18">
        <f>105.47+56.91</f>
        <v>162.38</v>
      </c>
      <c r="G34" s="18">
        <f>89.47+80.62</f>
        <v>170.09</v>
      </c>
      <c r="H34" s="18">
        <f>635.65+43.04</f>
        <v>678.6899999999999</v>
      </c>
      <c r="I34" s="18">
        <f>16.37</f>
        <v>16.37</v>
      </c>
      <c r="J34" s="27">
        <f>96.79</f>
        <v>96.79</v>
      </c>
      <c r="K34" s="18"/>
      <c r="L34" s="18"/>
      <c r="M34" s="18"/>
      <c r="N34" s="18"/>
      <c r="O34" s="18"/>
    </row>
    <row r="35" spans="1:15" ht="13.5" thickBot="1">
      <c r="A35" s="26" t="s">
        <v>8</v>
      </c>
      <c r="B35" s="25" t="s">
        <v>6</v>
      </c>
      <c r="C35" s="24">
        <v>18</v>
      </c>
      <c r="D35" s="22">
        <f>6+1</f>
        <v>7</v>
      </c>
      <c r="E35" s="22">
        <f>6+2</f>
        <v>8</v>
      </c>
      <c r="F35" s="22">
        <f>8+1</f>
        <v>9</v>
      </c>
      <c r="G35" s="23">
        <f>11+1</f>
        <v>12</v>
      </c>
      <c r="H35" s="23">
        <f>8+2</f>
        <v>10</v>
      </c>
      <c r="I35" s="22">
        <f>7+3</f>
        <v>10</v>
      </c>
      <c r="J35" s="22">
        <f>2+2</f>
        <v>4</v>
      </c>
      <c r="K35" s="22"/>
      <c r="L35" s="22"/>
      <c r="M35" s="22"/>
      <c r="N35" s="22"/>
      <c r="O35" s="22"/>
    </row>
    <row r="36" spans="1:15" ht="13.5" thickBot="1">
      <c r="A36" s="21"/>
      <c r="B36" s="20" t="s">
        <v>5</v>
      </c>
      <c r="C36" s="24">
        <v>1705.09</v>
      </c>
      <c r="D36" s="18">
        <f>410.04+56.16</f>
        <v>466.20000000000005</v>
      </c>
      <c r="E36" s="18">
        <f>999.01+178.78</f>
        <v>1177.79</v>
      </c>
      <c r="F36" s="18">
        <f>948.11+127.62</f>
        <v>1075.73</v>
      </c>
      <c r="G36" s="18">
        <f>900.78+43.95</f>
        <v>944.73</v>
      </c>
      <c r="H36" s="18">
        <f>476.69+217.28</f>
        <v>693.97</v>
      </c>
      <c r="I36" s="18">
        <f>687.22+123.97</f>
        <v>811.19</v>
      </c>
      <c r="J36" s="18">
        <f>384.93+129.1</f>
        <v>514.03</v>
      </c>
      <c r="K36" s="18"/>
      <c r="L36" s="18"/>
      <c r="M36" s="18"/>
      <c r="N36" s="18"/>
      <c r="O36" s="18"/>
    </row>
    <row r="37" spans="1:15" ht="13.5" thickBot="1">
      <c r="A37" s="26" t="s">
        <v>7</v>
      </c>
      <c r="B37" s="25" t="s">
        <v>6</v>
      </c>
      <c r="C37" s="24">
        <v>16</v>
      </c>
      <c r="D37" s="22">
        <f>6+3</f>
        <v>9</v>
      </c>
      <c r="E37" s="22">
        <f>8+4</f>
        <v>12</v>
      </c>
      <c r="F37" s="22">
        <f>7+4</f>
        <v>11</v>
      </c>
      <c r="G37" s="23">
        <f>5+2</f>
        <v>7</v>
      </c>
      <c r="H37" s="23">
        <v>1</v>
      </c>
      <c r="I37" s="22">
        <f>5+2</f>
        <v>7</v>
      </c>
      <c r="J37" s="22">
        <f>6</f>
        <v>6</v>
      </c>
      <c r="K37" s="22"/>
      <c r="L37" s="22"/>
      <c r="M37" s="22"/>
      <c r="N37" s="22"/>
      <c r="O37" s="22"/>
    </row>
    <row r="38" spans="1:15" ht="13.5" thickBot="1">
      <c r="A38" s="21"/>
      <c r="B38" s="20" t="s">
        <v>5</v>
      </c>
      <c r="C38" s="19">
        <v>141.77</v>
      </c>
      <c r="D38" s="18">
        <f>30.09+10.27</f>
        <v>40.36</v>
      </c>
      <c r="E38" s="18">
        <f>69.5+14.56</f>
        <v>84.06</v>
      </c>
      <c r="F38" s="18">
        <f>102.31+47.91</f>
        <v>150.22</v>
      </c>
      <c r="G38" s="18">
        <f>53.07+23</f>
        <v>76.07</v>
      </c>
      <c r="H38" s="18">
        <v>46.41</v>
      </c>
      <c r="I38" s="18">
        <f>27.81+10.34</f>
        <v>38.15</v>
      </c>
      <c r="J38" s="18">
        <f>37.31</f>
        <v>37.31</v>
      </c>
      <c r="K38" s="18"/>
      <c r="L38" s="18"/>
      <c r="M38" s="18"/>
      <c r="N38" s="18"/>
      <c r="O38" s="18"/>
    </row>
    <row r="39" spans="1:15" ht="13.5" thickBot="1">
      <c r="A39" s="17" t="s">
        <v>4</v>
      </c>
      <c r="B39" s="16"/>
      <c r="C39" s="15">
        <f>C19+C22+C24+C26+C29+C32+C34+C36+C38</f>
        <v>5093.540000000001</v>
      </c>
      <c r="D39" s="13">
        <f>D19+D22+D24+D26+D29+D32+D34+D36+D38</f>
        <v>1463.9099999999999</v>
      </c>
      <c r="E39" s="12">
        <f>E19+E22+E24+E26+E29+E32+E34+E36+E38</f>
        <v>3414.3</v>
      </c>
      <c r="F39" s="14">
        <f>F19+F22+F24+F26+F29+F32+F34+F36+F38</f>
        <v>3586.11</v>
      </c>
      <c r="G39" s="12">
        <f>G19+G22+G24+G26+G29+G32+G34+G36+G38</f>
        <v>2449.7400000000002</v>
      </c>
      <c r="H39" s="13">
        <f>H19+H22+H24+H26+H29+H32+H34+H36+H38</f>
        <v>2724.5299999999997</v>
      </c>
      <c r="I39" s="12">
        <f>I19+I22+I24+I26+I29+I32+I34+I36+I38</f>
        <v>2262.9900000000002</v>
      </c>
      <c r="J39" s="13">
        <f>J19+J22+J24+J26+J29+J32+J34+J36+J38</f>
        <v>1076.8999999999999</v>
      </c>
      <c r="K39" s="12"/>
      <c r="L39" s="12"/>
      <c r="M39" s="12"/>
      <c r="N39" s="12"/>
      <c r="O39" s="12"/>
    </row>
    <row r="40" ht="12.75">
      <c r="E40" s="10"/>
    </row>
    <row r="41" spans="4:5" ht="12.75">
      <c r="D41" s="11">
        <f>D39+E39+F39+G39+H39+I39+J39+K39+L39</f>
        <v>16978.48</v>
      </c>
      <c r="E41" s="10"/>
    </row>
    <row r="42" ht="12.75">
      <c r="E42" s="10"/>
    </row>
    <row r="44" spans="1:3" ht="12.75">
      <c r="A44" t="s">
        <v>3</v>
      </c>
      <c r="B44" s="9"/>
      <c r="C44" t="s">
        <v>2</v>
      </c>
    </row>
    <row r="45" ht="12.75">
      <c r="B45" s="9"/>
    </row>
    <row r="46" ht="12.75">
      <c r="B46" s="9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A51" s="8" t="s">
        <v>1</v>
      </c>
    </row>
    <row r="52" ht="12.75">
      <c r="A52" s="7" t="s">
        <v>0</v>
      </c>
    </row>
    <row r="53" ht="15.75">
      <c r="B53" s="6"/>
    </row>
    <row r="55" ht="12.75">
      <c r="D55" s="5"/>
    </row>
    <row r="56" ht="12.75">
      <c r="A56" s="4"/>
    </row>
    <row r="58" spans="1:3" ht="15.75">
      <c r="A58" s="3"/>
      <c r="B58" s="3"/>
      <c r="C58" s="1"/>
    </row>
    <row r="59" spans="1:3" ht="15.75">
      <c r="A59" s="3"/>
      <c r="B59" s="3"/>
      <c r="C59" s="1"/>
    </row>
    <row r="60" spans="1:3" ht="15.75">
      <c r="A60" s="3"/>
      <c r="B60" s="2"/>
      <c r="C60" s="1"/>
    </row>
  </sheetData>
  <sheetProtection selectLockedCells="1" selectUnlockedCells="1"/>
  <mergeCells count="13">
    <mergeCell ref="A9:C9"/>
    <mergeCell ref="A10:C10"/>
    <mergeCell ref="A11:C11"/>
    <mergeCell ref="A12:C12"/>
    <mergeCell ref="A17:A19"/>
    <mergeCell ref="A20:A22"/>
    <mergeCell ref="A23:A24"/>
    <mergeCell ref="A25:A26"/>
    <mergeCell ref="A37:A38"/>
    <mergeCell ref="A27:A29"/>
    <mergeCell ref="A30:A32"/>
    <mergeCell ref="A33:A34"/>
    <mergeCell ref="A35:A36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2014-08-28T12:07:56Z</dcterms:created>
  <dcterms:modified xsi:type="dcterms:W3CDTF">2014-08-28T12:09:10Z</dcterms:modified>
  <cp:category/>
  <cp:version/>
  <cp:contentType/>
  <cp:contentStatus/>
</cp:coreProperties>
</file>